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<sst xmlns="http://schemas.openxmlformats.org/spreadsheetml/2006/main" count="520" uniqueCount="60">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</sst>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96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96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96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96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96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5" sqref="Q9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20029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-1126.5</v>
      </c>
      <c r="AF7" s="54"/>
      <c r="AG7" s="40"/>
    </row>
    <row r="8" spans="1:55" ht="18" customHeight="1">
      <c r="A8" s="47" t="s">
        <v>30</v>
      </c>
      <c r="B8" s="33">
        <f>SUM(E8:AB8)</f>
        <v>95814.40000000001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58348.30000000003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15927.699999999999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17463.5</v>
      </c>
      <c r="M9" s="90">
        <f t="shared" si="0"/>
        <v>32747.3</v>
      </c>
      <c r="N9" s="68">
        <f t="shared" si="0"/>
        <v>6069.400000000001</v>
      </c>
      <c r="O9" s="68">
        <f t="shared" si="0"/>
        <v>567.3</v>
      </c>
      <c r="P9" s="68">
        <f t="shared" si="0"/>
        <v>5148.9</v>
      </c>
      <c r="Q9" s="68">
        <f t="shared" si="0"/>
        <v>3775.1000000000004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104808.30000000002</v>
      </c>
      <c r="AG9" s="90">
        <f>AG10+AG15+AG24+AG33+AG47+AG52+AG54+AG61+AG62+AG71+AG72+AG76+AG88+AG81+AG83+AG82+AG69+AG89+AG91+AG90+AG70+AG40+AG92</f>
        <v>172934.40000000002</v>
      </c>
      <c r="AH9" s="41"/>
      <c r="AI9" s="41"/>
    </row>
    <row r="10" spans="1:35" ht="15.75">
      <c r="A10" s="4" t="s">
        <v>4</v>
      </c>
      <c r="B10" s="22">
        <f>18814.9-200</f>
        <v>18614.9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53.3</v>
      </c>
      <c r="P10" s="67">
        <v>22.9</v>
      </c>
      <c r="Q10" s="67">
        <v>6.8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7887.4</v>
      </c>
      <c r="AG10" s="96">
        <f>B10+C10-AF10</f>
        <v>14609.400000000003</v>
      </c>
      <c r="AI10" s="6"/>
    </row>
    <row r="11" spans="1:35" ht="15.75">
      <c r="A11" s="3" t="s">
        <v>5</v>
      </c>
      <c r="B11" s="22">
        <f>17685.7-200+105</f>
        <v>17590.7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2969.6</v>
      </c>
      <c r="N11" s="67">
        <v>1796.3</v>
      </c>
      <c r="O11" s="71">
        <v>33.2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7494.7</v>
      </c>
      <c r="AG11" s="96">
        <f>B11+C11-AF11</f>
        <v>12746.100000000006</v>
      </c>
      <c r="AI11" s="6"/>
    </row>
    <row r="12" spans="1:35" ht="15.75">
      <c r="A12" s="3" t="s">
        <v>2</v>
      </c>
      <c r="B12" s="29">
        <v>246.8</v>
      </c>
      <c r="C12" s="22">
        <v>372.7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v>156.9</v>
      </c>
      <c r="M12" s="72"/>
      <c r="N12" s="67">
        <v>5.1</v>
      </c>
      <c r="O12" s="71"/>
      <c r="P12" s="67"/>
      <c r="Q12" s="67">
        <v>2.6</v>
      </c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168.4</v>
      </c>
      <c r="AG12" s="96">
        <f>B12+C12-AF12</f>
        <v>451.1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777.4000000000008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5.800000000000182</v>
      </c>
      <c r="N14" s="67">
        <f t="shared" si="2"/>
        <v>37.500000000000135</v>
      </c>
      <c r="O14" s="67">
        <f t="shared" si="2"/>
        <v>20.099999999999994</v>
      </c>
      <c r="P14" s="67">
        <f t="shared" si="2"/>
        <v>22.9</v>
      </c>
      <c r="Q14" s="67">
        <f t="shared" si="2"/>
        <v>4.199999999999999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224.30000000000032</v>
      </c>
      <c r="AG14" s="96">
        <f>AG10-AG11-AG12-AG13</f>
        <v>1412.1999999999975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>
        <v>255.6</v>
      </c>
      <c r="H15" s="67">
        <v>2756.8</v>
      </c>
      <c r="I15" s="67"/>
      <c r="J15" s="72">
        <f>628.6+8.7</f>
        <v>637.3000000000001</v>
      </c>
      <c r="K15" s="67">
        <v>2675.8</v>
      </c>
      <c r="L15" s="67">
        <v>1146.4</v>
      </c>
      <c r="M15" s="72">
        <f>15913.4+10597.9</f>
        <v>26511.3</v>
      </c>
      <c r="N15" s="67">
        <v>989.9</v>
      </c>
      <c r="O15" s="71">
        <v>15.5</v>
      </c>
      <c r="P15" s="67">
        <v>1558</v>
      </c>
      <c r="Q15" s="71">
        <v>1305.3</v>
      </c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39214.9</v>
      </c>
      <c r="AG15" s="96">
        <f aca="true" t="shared" si="3" ref="AG15:AG31">B15+C15-AF15</f>
        <v>68753.80000000002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>
        <v>8.7</v>
      </c>
      <c r="K16" s="75"/>
      <c r="L16" s="75"/>
      <c r="M16" s="76">
        <v>10597.9</v>
      </c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10606.6</v>
      </c>
      <c r="AG16" s="88">
        <f t="shared" si="3"/>
        <v>12455.799999999997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>
        <v>8.7</v>
      </c>
      <c r="K17" s="67"/>
      <c r="L17" s="67"/>
      <c r="M17" s="72">
        <f>13704.4+10597.9</f>
        <v>24302.3</v>
      </c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24321.1</v>
      </c>
      <c r="AG17" s="72">
        <f t="shared" si="3"/>
        <v>40205.659999999996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>
        <v>0.3</v>
      </c>
      <c r="I18" s="67"/>
      <c r="J18" s="72">
        <v>0.4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0.7</v>
      </c>
      <c r="AG18" s="72">
        <f t="shared" si="3"/>
        <v>15.100000000000001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>
        <v>41.9</v>
      </c>
      <c r="H19" s="67">
        <v>403.7</v>
      </c>
      <c r="I19" s="67"/>
      <c r="J19" s="72">
        <v>10.1</v>
      </c>
      <c r="K19" s="67">
        <v>702.9</v>
      </c>
      <c r="L19" s="67">
        <v>518</v>
      </c>
      <c r="M19" s="72">
        <v>32.3</v>
      </c>
      <c r="N19" s="67">
        <v>798.8</v>
      </c>
      <c r="O19" s="71"/>
      <c r="P19" s="67">
        <v>479.5</v>
      </c>
      <c r="Q19" s="71">
        <v>841.8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4265.700000000001</v>
      </c>
      <c r="AG19" s="72">
        <f t="shared" si="3"/>
        <v>3450.5999999999985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>
        <v>206.2</v>
      </c>
      <c r="H20" s="67">
        <v>1957.7</v>
      </c>
      <c r="I20" s="67"/>
      <c r="J20" s="72">
        <v>517</v>
      </c>
      <c r="K20" s="67">
        <v>1972.2</v>
      </c>
      <c r="L20" s="67">
        <v>544.3</v>
      </c>
      <c r="M20" s="72">
        <v>1550.3</v>
      </c>
      <c r="N20" s="67">
        <v>130.4</v>
      </c>
      <c r="O20" s="71"/>
      <c r="P20" s="67">
        <v>1057.3</v>
      </c>
      <c r="Q20" s="71">
        <v>163.5</v>
      </c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8711.6</v>
      </c>
      <c r="AG20" s="72">
        <f t="shared" si="3"/>
        <v>17587.199999999997</v>
      </c>
      <c r="AI20" s="6"/>
    </row>
    <row r="21" spans="1:35" ht="15.75">
      <c r="A21" s="3" t="s">
        <v>16</v>
      </c>
      <c r="B21" s="22">
        <v>1151.3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194.7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194.7</v>
      </c>
      <c r="AG21" s="72">
        <f t="shared" si="3"/>
        <v>1304.1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3474.1000000000104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7.5</v>
      </c>
      <c r="H23" s="67">
        <f t="shared" si="4"/>
        <v>395.10000000000014</v>
      </c>
      <c r="I23" s="67">
        <f t="shared" si="4"/>
        <v>0</v>
      </c>
      <c r="J23" s="67">
        <f t="shared" si="4"/>
        <v>101.10000000000002</v>
      </c>
      <c r="K23" s="67">
        <f t="shared" si="4"/>
        <v>0.7000000000000455</v>
      </c>
      <c r="L23" s="67">
        <f t="shared" si="4"/>
        <v>84.10000000000014</v>
      </c>
      <c r="M23" s="72">
        <f t="shared" si="4"/>
        <v>431.6999999999999</v>
      </c>
      <c r="N23" s="67">
        <f t="shared" si="4"/>
        <v>60.70000000000002</v>
      </c>
      <c r="O23" s="67">
        <f t="shared" si="4"/>
        <v>15.5</v>
      </c>
      <c r="P23" s="67">
        <f t="shared" si="4"/>
        <v>21.200000000000045</v>
      </c>
      <c r="Q23" s="67">
        <f t="shared" si="4"/>
        <v>300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1721.1000000000004</v>
      </c>
      <c r="AG23" s="72">
        <f t="shared" si="3"/>
        <v>6405.540000000027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>
        <v>2929.9</v>
      </c>
      <c r="I24" s="67"/>
      <c r="J24" s="72">
        <f>1165.4+743.9</f>
        <v>1909.3000000000002</v>
      </c>
      <c r="K24" s="67"/>
      <c r="L24" s="67">
        <f>679.4+7774.7</f>
        <v>8454.1</v>
      </c>
      <c r="M24" s="72">
        <v>2133.2</v>
      </c>
      <c r="N24" s="67">
        <f>898.2+803.2</f>
        <v>1701.4</v>
      </c>
      <c r="O24" s="71">
        <v>71.5</v>
      </c>
      <c r="P24" s="67">
        <v>33.9</v>
      </c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17690.200000000004</v>
      </c>
      <c r="AG24" s="72">
        <f t="shared" si="3"/>
        <v>37009.700000000004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>
        <v>743.9</v>
      </c>
      <c r="K25" s="75"/>
      <c r="L25" s="75">
        <v>7774.7</v>
      </c>
      <c r="M25" s="76">
        <v>2133.2</v>
      </c>
      <c r="N25" s="75">
        <v>803.2</v>
      </c>
      <c r="O25" s="77"/>
      <c r="P25" s="75">
        <v>33.9</v>
      </c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11489.6</v>
      </c>
      <c r="AG25" s="88">
        <f t="shared" si="3"/>
        <v>5648.4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272.6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2929.9</v>
      </c>
      <c r="I32" s="67">
        <f t="shared" si="5"/>
        <v>0</v>
      </c>
      <c r="J32" s="67">
        <f t="shared" si="5"/>
        <v>1909.3000000000002</v>
      </c>
      <c r="K32" s="67">
        <f t="shared" si="5"/>
        <v>0</v>
      </c>
      <c r="L32" s="67">
        <f t="shared" si="5"/>
        <v>8454.1</v>
      </c>
      <c r="M32" s="72">
        <f t="shared" si="5"/>
        <v>2133.2</v>
      </c>
      <c r="N32" s="67">
        <f t="shared" si="5"/>
        <v>1701.4</v>
      </c>
      <c r="O32" s="67">
        <f t="shared" si="5"/>
        <v>71.5</v>
      </c>
      <c r="P32" s="67">
        <f t="shared" si="5"/>
        <v>33.9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17690.200000000004</v>
      </c>
      <c r="AG32" s="72">
        <f>AG24-AG30</f>
        <v>36737.100000000006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>
        <v>30.8</v>
      </c>
      <c r="K33" s="67"/>
      <c r="L33" s="67">
        <v>60.6</v>
      </c>
      <c r="M33" s="72">
        <v>59.8</v>
      </c>
      <c r="N33" s="67">
        <v>0.5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151.7</v>
      </c>
      <c r="AG33" s="72">
        <f aca="true" t="shared" si="6" ref="AG33:AG38">B33+C33-AF33</f>
        <v>440.00000000000017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>
        <v>54.2</v>
      </c>
      <c r="M34" s="72">
        <v>59.8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114</v>
      </c>
      <c r="AG34" s="72">
        <f t="shared" si="6"/>
        <v>208.7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>
        <v>30.8</v>
      </c>
      <c r="K36" s="67"/>
      <c r="L36" s="67"/>
      <c r="M36" s="72"/>
      <c r="N36" s="67">
        <v>0.2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31</v>
      </c>
      <c r="AG36" s="72">
        <f t="shared" si="6"/>
        <v>95.2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6.399999999999999</v>
      </c>
      <c r="M39" s="72">
        <f t="shared" si="7"/>
        <v>0</v>
      </c>
      <c r="N39" s="67">
        <f t="shared" si="7"/>
        <v>0.3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6.699999999999998</v>
      </c>
      <c r="AG39" s="72">
        <f>AG33-AG34-AG36-AG38-AG35-AG37</f>
        <v>136.1000000000002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>
        <v>61.3</v>
      </c>
      <c r="I40" s="67"/>
      <c r="J40" s="72">
        <v>2.9</v>
      </c>
      <c r="K40" s="67"/>
      <c r="L40" s="67">
        <v>439.8</v>
      </c>
      <c r="M40" s="72"/>
      <c r="N40" s="67"/>
      <c r="O40" s="71"/>
      <c r="P40" s="67">
        <v>0.3</v>
      </c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504.3</v>
      </c>
      <c r="AG40" s="72">
        <f aca="true" t="shared" si="8" ref="AG40:AG45">B40+C40-AF40</f>
        <v>1210.4000000000003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>
        <v>425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425</v>
      </c>
      <c r="AG41" s="72">
        <f t="shared" si="8"/>
        <v>972.5999999999999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>
        <v>10.2</v>
      </c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10.2</v>
      </c>
      <c r="AG43" s="72">
        <f t="shared" si="8"/>
        <v>2.400000000000002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>
        <v>37.7</v>
      </c>
      <c r="I44" s="67"/>
      <c r="J44" s="72"/>
      <c r="K44" s="67"/>
      <c r="L44" s="67"/>
      <c r="M44" s="72"/>
      <c r="N44" s="67"/>
      <c r="O44" s="71"/>
      <c r="P44" s="67">
        <v>0.1</v>
      </c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37.800000000000004</v>
      </c>
      <c r="AG44" s="72">
        <f t="shared" si="8"/>
        <v>222.90000000000003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13.399999999999991</v>
      </c>
      <c r="I46" s="67">
        <f t="shared" si="9"/>
        <v>0</v>
      </c>
      <c r="J46" s="67">
        <f t="shared" si="9"/>
        <v>2.9</v>
      </c>
      <c r="K46" s="67">
        <f t="shared" si="9"/>
        <v>0</v>
      </c>
      <c r="L46" s="67">
        <f t="shared" si="9"/>
        <v>14.800000000000011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0.19999999999999998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31.3</v>
      </c>
      <c r="AG46" s="72">
        <f>AG40-AG41-AG42-AG43-AG44-AG45</f>
        <v>11.600000000000364</v>
      </c>
      <c r="AI46" s="6"/>
    </row>
    <row r="47" spans="1:35" ht="17.25" customHeight="1">
      <c r="A47" s="4" t="s">
        <v>43</v>
      </c>
      <c r="B47" s="29">
        <f>6591+15.1-20+7.6</f>
        <v>6593.700000000001</v>
      </c>
      <c r="C47" s="22">
        <v>2862.6000000000004</v>
      </c>
      <c r="D47" s="67"/>
      <c r="E47" s="79"/>
      <c r="F47" s="79">
        <v>244.7</v>
      </c>
      <c r="G47" s="79">
        <v>2133</v>
      </c>
      <c r="H47" s="79"/>
      <c r="I47" s="79"/>
      <c r="J47" s="80">
        <v>95.9</v>
      </c>
      <c r="K47" s="79">
        <v>222.1</v>
      </c>
      <c r="L47" s="79"/>
      <c r="M47" s="80"/>
      <c r="N47" s="79">
        <v>227.2</v>
      </c>
      <c r="O47" s="81"/>
      <c r="P47" s="79">
        <v>5.1</v>
      </c>
      <c r="Q47" s="79">
        <v>12.2</v>
      </c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2940.1999999999994</v>
      </c>
      <c r="AG47" s="72">
        <f>B47+C47-AF47</f>
        <v>6516.100000000002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108.8</v>
      </c>
      <c r="AI48" s="6"/>
    </row>
    <row r="49" spans="1:35" ht="15.75">
      <c r="A49" s="3" t="s">
        <v>16</v>
      </c>
      <c r="B49" s="22">
        <f>5882+15.1-20+7.6</f>
        <v>5884.700000000001</v>
      </c>
      <c r="C49" s="22">
        <v>1470.6000000000004</v>
      </c>
      <c r="D49" s="67"/>
      <c r="E49" s="67"/>
      <c r="F49" s="67">
        <v>244.7</v>
      </c>
      <c r="G49" s="67">
        <v>2133</v>
      </c>
      <c r="H49" s="67"/>
      <c r="I49" s="67"/>
      <c r="J49" s="72">
        <v>95.9</v>
      </c>
      <c r="K49" s="67">
        <v>222</v>
      </c>
      <c r="L49" s="67"/>
      <c r="M49" s="72"/>
      <c r="N49" s="67">
        <f>164.6+40.2</f>
        <v>204.8</v>
      </c>
      <c r="O49" s="71"/>
      <c r="P49" s="67">
        <v>5.1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2905.5</v>
      </c>
      <c r="AG49" s="72">
        <f>B49+C49-AF49</f>
        <v>4449.800000000001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0.09999999999999432</v>
      </c>
      <c r="L51" s="67">
        <f t="shared" si="10"/>
        <v>0</v>
      </c>
      <c r="M51" s="72">
        <f t="shared" si="10"/>
        <v>0</v>
      </c>
      <c r="N51" s="67">
        <f t="shared" si="10"/>
        <v>22.399999999999977</v>
      </c>
      <c r="O51" s="67">
        <f t="shared" si="10"/>
        <v>0</v>
      </c>
      <c r="P51" s="67">
        <f t="shared" si="10"/>
        <v>0</v>
      </c>
      <c r="Q51" s="67">
        <f t="shared" si="10"/>
        <v>12.2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34.699999999999974</v>
      </c>
      <c r="AG51" s="72">
        <f>AG47-AG49-AG48</f>
        <v>1957.5000000000011</v>
      </c>
      <c r="AI51" s="6"/>
    </row>
    <row r="52" spans="1:35" ht="15" customHeight="1">
      <c r="A52" s="4" t="s">
        <v>0</v>
      </c>
      <c r="B52" s="22">
        <f>14853.4-85.6+44.8-3000</f>
        <v>11812.599999999999</v>
      </c>
      <c r="C52" s="22">
        <v>11149.999999999996</v>
      </c>
      <c r="D52" s="67"/>
      <c r="E52" s="67">
        <v>3.5</v>
      </c>
      <c r="F52" s="67">
        <v>157.9</v>
      </c>
      <c r="G52" s="67">
        <v>215.4</v>
      </c>
      <c r="H52" s="67">
        <v>10546.5</v>
      </c>
      <c r="I52" s="67"/>
      <c r="J52" s="72">
        <v>1149.5</v>
      </c>
      <c r="K52" s="67">
        <v>25.1</v>
      </c>
      <c r="L52" s="67"/>
      <c r="M52" s="72">
        <v>98.2</v>
      </c>
      <c r="N52" s="67">
        <v>543.6</v>
      </c>
      <c r="O52" s="71"/>
      <c r="P52" s="67"/>
      <c r="Q52" s="67">
        <v>176.7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12916.400000000001</v>
      </c>
      <c r="AG52" s="72">
        <f aca="true" t="shared" si="11" ref="AG52:AG59">B52+C52-AF52</f>
        <v>10046.199999999993</v>
      </c>
      <c r="AI52" s="6"/>
    </row>
    <row r="53" spans="1:35" ht="15" customHeight="1">
      <c r="A53" s="3" t="s">
        <v>2</v>
      </c>
      <c r="B53" s="22">
        <f>2612.5-1000</f>
        <v>1612.5</v>
      </c>
      <c r="C53" s="22">
        <v>903.3999999999996</v>
      </c>
      <c r="D53" s="67"/>
      <c r="E53" s="67"/>
      <c r="F53" s="67"/>
      <c r="G53" s="67"/>
      <c r="H53" s="67">
        <v>0.7</v>
      </c>
      <c r="I53" s="67"/>
      <c r="J53" s="72">
        <v>1149.5</v>
      </c>
      <c r="K53" s="67"/>
      <c r="L53" s="67"/>
      <c r="M53" s="72"/>
      <c r="N53" s="67">
        <v>2.1</v>
      </c>
      <c r="O53" s="71"/>
      <c r="P53" s="67"/>
      <c r="Q53" s="67">
        <v>129.3</v>
      </c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1281.6</v>
      </c>
      <c r="AG53" s="72">
        <f t="shared" si="11"/>
        <v>1234.2999999999997</v>
      </c>
      <c r="AI53" s="6"/>
    </row>
    <row r="54" spans="1:35" ht="15" customHeight="1">
      <c r="A54" s="4" t="s">
        <v>9</v>
      </c>
      <c r="B54" s="36">
        <f>2393.5-20</f>
        <v>2373.5</v>
      </c>
      <c r="C54" s="22">
        <v>843.7999999999993</v>
      </c>
      <c r="D54" s="67"/>
      <c r="E54" s="67"/>
      <c r="F54" s="67"/>
      <c r="G54" s="67">
        <v>185.8</v>
      </c>
      <c r="H54" s="67">
        <v>10</v>
      </c>
      <c r="I54" s="67"/>
      <c r="J54" s="72">
        <v>194.2</v>
      </c>
      <c r="K54" s="67"/>
      <c r="L54" s="67">
        <v>438.5</v>
      </c>
      <c r="M54" s="72">
        <v>103.2</v>
      </c>
      <c r="N54" s="67">
        <v>2.9</v>
      </c>
      <c r="O54" s="71"/>
      <c r="P54" s="67">
        <v>164.1</v>
      </c>
      <c r="Q54" s="71">
        <v>18.2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1116.9</v>
      </c>
      <c r="AG54" s="72">
        <f t="shared" si="11"/>
        <v>2100.399999999999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>
        <v>384.9</v>
      </c>
      <c r="M55" s="72">
        <v>103.2</v>
      </c>
      <c r="N55" s="67"/>
      <c r="O55" s="71"/>
      <c r="P55" s="67">
        <v>27.1</v>
      </c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515.1999999999999</v>
      </c>
      <c r="AG55" s="72">
        <f t="shared" si="11"/>
        <v>914.4</v>
      </c>
      <c r="AH55" s="6"/>
      <c r="AI55" s="6"/>
    </row>
    <row r="56" spans="1:35" ht="15" customHeight="1">
      <c r="A56" s="3" t="s">
        <v>1</v>
      </c>
      <c r="B56" s="22">
        <v>3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>
        <v>3</v>
      </c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3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>
        <v>6.6</v>
      </c>
      <c r="K57" s="67"/>
      <c r="L57" s="67">
        <v>52.2</v>
      </c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58.800000000000004</v>
      </c>
      <c r="AG57" s="72">
        <f t="shared" si="11"/>
        <v>612.5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889.0999999999999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185.8</v>
      </c>
      <c r="H60" s="67">
        <f t="shared" si="12"/>
        <v>10</v>
      </c>
      <c r="I60" s="67">
        <f t="shared" si="12"/>
        <v>0</v>
      </c>
      <c r="J60" s="67">
        <f t="shared" si="12"/>
        <v>187.6</v>
      </c>
      <c r="K60" s="67">
        <f t="shared" si="12"/>
        <v>0</v>
      </c>
      <c r="L60" s="67">
        <f t="shared" si="12"/>
        <v>1.40000000000002</v>
      </c>
      <c r="M60" s="72">
        <f t="shared" si="12"/>
        <v>0</v>
      </c>
      <c r="N60" s="67">
        <f t="shared" si="12"/>
        <v>2.9</v>
      </c>
      <c r="O60" s="67">
        <f t="shared" si="12"/>
        <v>0</v>
      </c>
      <c r="P60" s="67">
        <f t="shared" si="12"/>
        <v>137</v>
      </c>
      <c r="Q60" s="67">
        <f t="shared" si="12"/>
        <v>15.2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539.9000000000002</v>
      </c>
      <c r="AG60" s="72">
        <f>AG54-AG55-AG57-AG59-AG56-AG58</f>
        <v>547.799999999999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>
        <v>21</v>
      </c>
      <c r="O61" s="71"/>
      <c r="P61" s="67">
        <v>7.7</v>
      </c>
      <c r="Q61" s="71">
        <v>15.6</v>
      </c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44.3</v>
      </c>
      <c r="AG61" s="72">
        <f aca="true" t="shared" si="14" ref="AG61:AG67">B61+C61-AF61</f>
        <v>84.8</v>
      </c>
      <c r="AI61" s="6"/>
    </row>
    <row r="62" spans="1:35" ht="15" customHeight="1">
      <c r="A62" s="4" t="s">
        <v>11</v>
      </c>
      <c r="B62" s="22">
        <f>5806.6-33</f>
        <v>5773.6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>
        <v>182.6</v>
      </c>
      <c r="K62" s="67">
        <v>0.5</v>
      </c>
      <c r="L62" s="67">
        <v>835.2</v>
      </c>
      <c r="M62" s="72">
        <v>180.6</v>
      </c>
      <c r="N62" s="67">
        <v>94</v>
      </c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1391.1</v>
      </c>
      <c r="AG62" s="72">
        <f t="shared" si="14"/>
        <v>7891.5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>
        <v>835.2</v>
      </c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835.2</v>
      </c>
      <c r="AG63" s="72">
        <f t="shared" si="14"/>
        <v>2305.7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>
        <v>105</v>
      </c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105</v>
      </c>
      <c r="AG65" s="72">
        <f t="shared" si="14"/>
        <v>931.1000000000001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>
        <v>8.8</v>
      </c>
      <c r="K66" s="67">
        <v>0.5</v>
      </c>
      <c r="L66" s="67"/>
      <c r="M66" s="72"/>
      <c r="N66" s="67">
        <v>18.5</v>
      </c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27.8</v>
      </c>
      <c r="AG66" s="72">
        <f t="shared" si="14"/>
        <v>236.30000000000007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987</v>
      </c>
      <c r="AI67" s="6"/>
    </row>
    <row r="68" spans="1:35" ht="15.75">
      <c r="A68" s="3" t="s">
        <v>23</v>
      </c>
      <c r="B68" s="22">
        <f aca="true" t="shared" si="15" ref="B68:AD68">B62-B63-B66-B67-B65-B64</f>
        <v>2098.5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68.79999999999998</v>
      </c>
      <c r="K68" s="67">
        <f t="shared" si="15"/>
        <v>0</v>
      </c>
      <c r="L68" s="67">
        <f t="shared" si="15"/>
        <v>0</v>
      </c>
      <c r="M68" s="72">
        <f t="shared" si="15"/>
        <v>180.6</v>
      </c>
      <c r="N68" s="67">
        <f t="shared" si="15"/>
        <v>75.5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423.1</v>
      </c>
      <c r="AG68" s="72">
        <f>AG62-AG63-AG66-AG67-AG65-AG64</f>
        <v>3431.3999999999996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>
        <v>994.8</v>
      </c>
      <c r="H69" s="67"/>
      <c r="I69" s="67"/>
      <c r="J69" s="72"/>
      <c r="K69" s="67"/>
      <c r="L69" s="67"/>
      <c r="M69" s="72"/>
      <c r="N69" s="67"/>
      <c r="O69" s="67"/>
      <c r="P69" s="67"/>
      <c r="Q69" s="67">
        <v>887.7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1882.5</v>
      </c>
      <c r="AG69" s="89">
        <f aca="true" t="shared" si="16" ref="AG69:AG92">B69+C69-AF69</f>
        <v>790.6999999999998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3532.3999999999996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1918.5-22.7-7.6</f>
        <v>1888.2</v>
      </c>
      <c r="C72" s="22">
        <v>1333.6</v>
      </c>
      <c r="D72" s="67"/>
      <c r="E72" s="67">
        <v>209.6</v>
      </c>
      <c r="F72" s="67">
        <v>97</v>
      </c>
      <c r="G72" s="67">
        <v>18.7</v>
      </c>
      <c r="H72" s="67"/>
      <c r="I72" s="67"/>
      <c r="J72" s="72">
        <v>14.1</v>
      </c>
      <c r="K72" s="67">
        <v>18.1</v>
      </c>
      <c r="L72" s="67">
        <v>187.2</v>
      </c>
      <c r="M72" s="72">
        <v>14.7</v>
      </c>
      <c r="N72" s="67">
        <v>217.2</v>
      </c>
      <c r="O72" s="67">
        <v>174</v>
      </c>
      <c r="P72" s="67">
        <v>148.3</v>
      </c>
      <c r="Q72" s="71">
        <v>12.3</v>
      </c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1111.2</v>
      </c>
      <c r="AG72" s="89">
        <f t="shared" si="16"/>
        <v>2110.6000000000004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>
        <f>59+95</f>
        <v>154</v>
      </c>
      <c r="M74" s="72">
        <v>14.7</v>
      </c>
      <c r="N74" s="67">
        <v>0.7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214.09999999999997</v>
      </c>
      <c r="AG74" s="89">
        <f t="shared" si="16"/>
        <v>467.99999999999994</v>
      </c>
      <c r="AI74" s="6"/>
    </row>
    <row r="75" spans="1:35" ht="15" customHeight="1">
      <c r="A75" s="3" t="s">
        <v>16</v>
      </c>
      <c r="B75" s="22">
        <f>11.6+10+23.4</f>
        <v>45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62.8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>
        <v>13.9</v>
      </c>
      <c r="H76" s="79"/>
      <c r="I76" s="79"/>
      <c r="J76" s="80"/>
      <c r="K76" s="79"/>
      <c r="L76" s="79"/>
      <c r="M76" s="80">
        <v>60.1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74</v>
      </c>
      <c r="AG76" s="89">
        <f t="shared" si="16"/>
        <v>142.1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>
        <v>5.6</v>
      </c>
      <c r="H77" s="79"/>
      <c r="I77" s="79"/>
      <c r="J77" s="80"/>
      <c r="K77" s="79"/>
      <c r="L77" s="79"/>
      <c r="M77" s="80">
        <v>57.6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63.2</v>
      </c>
      <c r="AG77" s="89">
        <f t="shared" si="16"/>
        <v>73.10000000000001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>
        <v>6</v>
      </c>
      <c r="H80" s="79"/>
      <c r="I80" s="79"/>
      <c r="J80" s="80"/>
      <c r="K80" s="79"/>
      <c r="L80" s="79"/>
      <c r="M80" s="80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6.1</v>
      </c>
      <c r="AG80" s="89">
        <f t="shared" si="16"/>
        <v>4.500000000000002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17339.2+3000</f>
        <v>20339.2</v>
      </c>
      <c r="C89" s="22">
        <v>2162.000000000001</v>
      </c>
      <c r="D89" s="67"/>
      <c r="E89" s="67">
        <v>60.3</v>
      </c>
      <c r="F89" s="67"/>
      <c r="G89" s="67">
        <v>794.6</v>
      </c>
      <c r="H89" s="67">
        <v>1729.3</v>
      </c>
      <c r="I89" s="67"/>
      <c r="J89" s="67"/>
      <c r="K89" s="67">
        <v>2357</v>
      </c>
      <c r="L89" s="67">
        <v>1916.4</v>
      </c>
      <c r="M89" s="72">
        <v>610.8</v>
      </c>
      <c r="N89" s="67">
        <v>432.8</v>
      </c>
      <c r="O89" s="67"/>
      <c r="P89" s="67"/>
      <c r="Q89" s="67">
        <v>777.3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8678.5</v>
      </c>
      <c r="AG89" s="72">
        <f t="shared" si="16"/>
        <v>13822.7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3773.5999999999995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</f>
        <v>1812.6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6754.9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15927.699999999999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17463.5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567.3</v>
      </c>
      <c r="P94" s="82">
        <f t="shared" si="17"/>
        <v>5148.9</v>
      </c>
      <c r="Q94" s="82">
        <f t="shared" si="17"/>
        <v>3775.1000000000004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104808.30000000002</v>
      </c>
      <c r="AG94" s="83">
        <f>AG10+AG15+AG24+AG33+AG47+AG52+AG54+AG61+AG62+AG69+AG71+AG72+AG76+AG81+AG82+AG83+AG88+AG89+AG90+AG91+AG70+AG40+AG92</f>
        <v>172934.40000000002</v>
      </c>
    </row>
    <row r="95" spans="1:33" ht="15.75">
      <c r="A95" s="3" t="s">
        <v>5</v>
      </c>
      <c r="B95" s="22">
        <f aca="true" t="shared" si="18" ref="B95:AD95">B11+B17+B26+B34+B55+B63+B73+B41+B77+B48</f>
        <v>84881.4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27492.499999999996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33768.399999999994</v>
      </c>
      <c r="AG95" s="71">
        <f>B95+C95-AF95</f>
        <v>57615.66</v>
      </c>
    </row>
    <row r="96" spans="1:33" ht="15.75">
      <c r="A96" s="3" t="s">
        <v>2</v>
      </c>
      <c r="B96" s="22">
        <f aca="true" t="shared" si="19" ref="B96:AD96">B12+B20+B29+B36+B57+B66+B44+B80+B74+B53</f>
        <v>9798.5</v>
      </c>
      <c r="C96" s="22">
        <f t="shared" si="19"/>
        <v>21650.699999999997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156.99999999999997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10537.199999999999</v>
      </c>
      <c r="AG96" s="71">
        <f>B96+C96-AF96</f>
        <v>20912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5858.9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413.9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4383.900000000001</v>
      </c>
      <c r="AG98" s="71">
        <f>B98+C98-AF98</f>
        <v>4384.099999999999</v>
      </c>
    </row>
    <row r="99" spans="1:33" ht="15.75">
      <c r="A99" s="3" t="s">
        <v>16</v>
      </c>
      <c r="B99" s="22">
        <f aca="true" t="shared" si="22" ref="B99:X99">B21+B30+B49+B37+B58+B13+B75+B67</f>
        <v>7738.900000000001</v>
      </c>
      <c r="C99" s="22">
        <f t="shared" si="22"/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3100.2</v>
      </c>
      <c r="AG99" s="71">
        <f>B99+C99-AF99</f>
        <v>7102.000000000001</v>
      </c>
    </row>
    <row r="100" spans="1:33" ht="12.75">
      <c r="A100" s="1" t="s">
        <v>35</v>
      </c>
      <c r="B100" s="2">
        <f aca="true" t="shared" si="24" ref="B100:AD100">B94-B95-B96-B97-B98-B99</f>
        <v>93243.3000000001</v>
      </c>
      <c r="C100" s="2">
        <f t="shared" si="24"/>
        <v>42679.24000000001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13473.7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12420.300000000001</v>
      </c>
      <c r="M100" s="92">
        <f t="shared" si="24"/>
        <v>3462.700000000003</v>
      </c>
      <c r="N100" s="84">
        <f t="shared" si="24"/>
        <v>3112.5</v>
      </c>
      <c r="O100" s="84">
        <f t="shared" si="24"/>
        <v>534.0999999999999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53017.90000000003</v>
      </c>
      <c r="AG100" s="84">
        <f>AG94-AG95-AG96-AG97-AG98-AG99</f>
        <v>82904.64000000001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2019-04-17T09:18:04Z</dcterms:modified>
  <cp:category/>
  <cp:version/>
  <cp:contentType/>
  <cp:contentStatus/>
</cp:coreProperties>
</file>